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client\Desktop\"/>
    </mc:Choice>
  </mc:AlternateContent>
  <bookViews>
    <workbookView xWindow="0" yWindow="0" windowWidth="16380" windowHeight="8190" tabRatio="436"/>
  </bookViews>
  <sheets>
    <sheet name="KALKULATOR" sheetId="1" r:id="rId1"/>
    <sheet name="STAMMDATEN Leuchte" sheetId="2" state="hidden" r:id="rId2"/>
    <sheet name="STAMMDATEN Platine" sheetId="3" state="hidden" r:id="rId3"/>
  </sheets>
  <definedNames>
    <definedName name="_xlnm.Print_Area" localSheetId="0">KALKULATOR!$A$1:$H$42</definedName>
    <definedName name="verketten">KALKULATOR!$B$28</definedName>
  </definedNames>
  <calcPr calcId="162913"/>
</workbook>
</file>

<file path=xl/calcChain.xml><?xml version="1.0" encoding="utf-8"?>
<calcChain xmlns="http://schemas.openxmlformats.org/spreadsheetml/2006/main">
  <c r="B32" i="1" l="1"/>
  <c r="A32" i="1"/>
  <c r="B36" i="1" l="1"/>
  <c r="F18" i="1" l="1"/>
  <c r="F27" i="1"/>
  <c r="E26" i="1"/>
  <c r="F22" i="1" l="1"/>
  <c r="H26" i="1"/>
  <c r="G26" i="1"/>
  <c r="F26" i="1"/>
  <c r="D26" i="1" l="1"/>
  <c r="C26" i="1"/>
  <c r="B26" i="1"/>
  <c r="B27" i="1" s="1"/>
  <c r="A26" i="1"/>
  <c r="F24" i="1" s="1"/>
  <c r="F20" i="1" l="1"/>
  <c r="B28" i="1" s="1"/>
  <c r="B31" i="1"/>
  <c r="A28" i="1"/>
  <c r="B30" i="1" l="1"/>
  <c r="A40" i="1" s="1"/>
</calcChain>
</file>

<file path=xl/sharedStrings.xml><?xml version="1.0" encoding="utf-8"?>
<sst xmlns="http://schemas.openxmlformats.org/spreadsheetml/2006/main" count="88" uniqueCount="73">
  <si>
    <t>ES01</t>
  </si>
  <si>
    <t>ES02</t>
  </si>
  <si>
    <t>ES03</t>
  </si>
  <si>
    <t>ES04</t>
  </si>
  <si>
    <t>ES05</t>
  </si>
  <si>
    <t>ES06</t>
  </si>
  <si>
    <t>ES08</t>
  </si>
  <si>
    <t xml:space="preserve">ESTETIQ UNLIMITED </t>
  </si>
  <si>
    <t>Leuchtentyp:</t>
  </si>
  <si>
    <t>Ausgabefeld</t>
  </si>
  <si>
    <t>Projekt:</t>
  </si>
  <si>
    <t>Lichtfarbe:</t>
  </si>
  <si>
    <t>Typ</t>
  </si>
  <si>
    <t>Code</t>
  </si>
  <si>
    <t>Höhe</t>
  </si>
  <si>
    <t>Form</t>
  </si>
  <si>
    <t>Breite</t>
  </si>
  <si>
    <t>Estetiq 01</t>
  </si>
  <si>
    <t>Estetiq 02</t>
  </si>
  <si>
    <t>Estetiq 03</t>
  </si>
  <si>
    <t>Estetiq 04</t>
  </si>
  <si>
    <t>Estetiq 05</t>
  </si>
  <si>
    <t>Estetiq 06</t>
  </si>
  <si>
    <t>Estetiq 08</t>
  </si>
  <si>
    <t>SQRE</t>
  </si>
  <si>
    <t>DOME</t>
  </si>
  <si>
    <t>TUBE</t>
  </si>
  <si>
    <t>TRPZ</t>
  </si>
  <si>
    <t>PLAN</t>
  </si>
  <si>
    <t>Lm/W</t>
  </si>
  <si>
    <t>H3</t>
  </si>
  <si>
    <t>H4</t>
  </si>
  <si>
    <t>H6</t>
  </si>
  <si>
    <t>Farbe</t>
  </si>
  <si>
    <t>3.000K</t>
  </si>
  <si>
    <t>4.000K</t>
  </si>
  <si>
    <t>6.250K</t>
  </si>
  <si>
    <t>Preis/W</t>
  </si>
  <si>
    <t>Name:</t>
  </si>
  <si>
    <t>Farbtyp</t>
  </si>
  <si>
    <t>warmweiss</t>
  </si>
  <si>
    <t>neutralweiss</t>
  </si>
  <si>
    <t>kaltweiss</t>
  </si>
  <si>
    <t>Leistung / Watt:</t>
  </si>
  <si>
    <t>Länge mm:</t>
  </si>
  <si>
    <t>Artikelnummer:</t>
  </si>
  <si>
    <t>Eingabe/Wahlfeld</t>
  </si>
  <si>
    <t>H</t>
  </si>
  <si>
    <t>B</t>
  </si>
  <si>
    <t>Preis</t>
  </si>
  <si>
    <t>LF</t>
  </si>
  <si>
    <t>K</t>
  </si>
  <si>
    <t>Lm ges</t>
  </si>
  <si>
    <t>kette 2</t>
  </si>
  <si>
    <t>kette 3</t>
  </si>
  <si>
    <t>kette 4</t>
  </si>
  <si>
    <t>LV-Text:</t>
  </si>
  <si>
    <r>
      <rPr>
        <sz val="6"/>
        <rFont val="Calibri"/>
        <family val="2"/>
      </rPr>
      <t>©</t>
    </r>
    <r>
      <rPr>
        <sz val="6"/>
        <rFont val="Open Sans"/>
        <family val="2"/>
      </rPr>
      <t>Akzentlicht InnovationsGmbH &amp; Co. KG - Eichsfelder Str. 15 - 40595 Düsseldorf - www.akzentlicht.de - info@akzenlicht.de</t>
    </r>
  </si>
  <si>
    <t>Listenpreis:</t>
  </si>
  <si>
    <t>Für Erstellung einer ldt die ermittelte Artikelnr. an info@akzentlicht.de senden.</t>
  </si>
  <si>
    <t>Auswahl per Dropdown (Feld anklicken)</t>
  </si>
  <si>
    <t>Erstellt mit Excel2016/Windows10 - Kompatibilität mit anderen Office-Anwendungen kann leider nicht garantiert werden 
(Eingabe Klartext z.B. 'Estetiq 01' bzw. '3.000K'  sollte aber bei anderen Programmen möglich sein - dabei genaue Schreibweise mit Leerzeichen und . beachten)</t>
  </si>
  <si>
    <t>Preis entsprechend Position 'ESTETIQ UNLIMITED' Preisliste 2020/2021</t>
  </si>
  <si>
    <t>Kalkulator &amp; LV-Textgenerator</t>
  </si>
  <si>
    <t>WIRKGR</t>
  </si>
  <si>
    <t>Leuchtenlichtstrom / lm:</t>
  </si>
  <si>
    <t>Anzahl Formstücke:</t>
  </si>
  <si>
    <t>Exakte gewünschte Gesamtlänge aller Teilstücke Über Alles in mm, Mindestlänge 450mm pro Teilstück; 
Länge unbegrenzt (Eingabefeld begrenzt auf 6 Ziffern)</t>
  </si>
  <si>
    <t>Planeranmerkungen zur Gestaltung:</t>
  </si>
  <si>
    <t>Beschreibung der Planung (z.B. 4x 90° Winkel und 2 T-Stücke) oder Verweis auf einen Plan - max. 75 Zeichen</t>
  </si>
  <si>
    <t>Max. 60 Zeichen</t>
  </si>
  <si>
    <t xml:space="preserve">Jede Abweichung von der Linearen (Winkel 90-179°, T-Stücke o.ä.) wird als Formstück bezeichnet, das in die Kalkulation einfließt. Beispiele mit Anzahl Formstücken: 'W'=3, 'U'=2, 'T'=1, Achteck=8. </t>
  </si>
  <si>
    <t xml:space="preserve">
Integrierte LED-Einheit SFERIQ ETA LED mit Konstantstrom-Betriebsgeräten zur parallelen und seriellen Bestromung der LED-Flächenplatine mit Hochleistungsdioden Typ H, zertifiziert ENEC24&amp; IES LM-80-2008, Energieeffizienzklasse A++, Lebensdauer 50.000h, 83% Restlichtstrom bei 25°C Umgebungstemperatur (L83,B10), Gebrauchsmuster geschützt Deutsches Patent- und Markenamt Nr. 20 2010 011 945.6 &amp; 20 2009 007 506.0, 5 Jahre SFERIQ-Systemgarantie. (Registrierung unter www.akzentlicht.de/garantie)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</si>
</sst>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4" formatCode="#,##0.00\ [$€-407];[Red]\-#,##0.00\ [$€-407]"/>
  </numFmts>
  <fonts count="9" x14ac:knownFonts="1">
    <font>
      <sz val="10"/>
      <name val="Arial"/>
      <family val="2"/>
    </font>
    <font>
      <sz val="10"/>
      <name val="Open Sans"/>
      <family val="2"/>
    </font>
    <font>
      <b/>
      <sz val="16"/>
      <name val="Open Sans"/>
      <family val="2"/>
    </font>
    <font>
      <b/>
      <sz val="12"/>
      <name val="Open Sans"/>
      <family val="2"/>
    </font>
    <font>
      <b/>
      <sz val="9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sz val="6"/>
      <name val="Open Sans"/>
      <family val="2"/>
    </font>
    <font>
      <sz val="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5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5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 hidden="1"/>
    </xf>
    <xf numFmtId="0" fontId="1" fillId="3" borderId="3" xfId="0" applyFont="1" applyFill="1" applyBorder="1" applyAlignment="1" applyProtection="1">
      <alignment horizontal="left" vertical="center" wrapText="1"/>
      <protection locked="0" hidden="1"/>
    </xf>
    <xf numFmtId="0" fontId="1" fillId="3" borderId="4" xfId="0" applyFont="1" applyFill="1" applyBorder="1" applyAlignment="1" applyProtection="1">
      <alignment horizontal="left" vertical="center" wrapText="1"/>
      <protection locked="0" hidden="1"/>
    </xf>
    <xf numFmtId="7" fontId="3" fillId="3" borderId="2" xfId="0" applyNumberFormat="1" applyFont="1" applyFill="1" applyBorder="1" applyAlignment="1" applyProtection="1">
      <alignment horizontal="center" vertical="center"/>
      <protection hidden="1"/>
    </xf>
    <xf numFmtId="7" fontId="3" fillId="3" borderId="3" xfId="0" applyNumberFormat="1" applyFont="1" applyFill="1" applyBorder="1" applyAlignment="1" applyProtection="1">
      <alignment horizontal="center" vertical="center"/>
      <protection hidden="1"/>
    </xf>
    <xf numFmtId="7" fontId="3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6" fillId="6" borderId="1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19050</xdr:rowOff>
    </xdr:from>
    <xdr:to>
      <xdr:col>8</xdr:col>
      <xdr:colOff>0</xdr:colOff>
      <xdr:row>2</xdr:row>
      <xdr:rowOff>0</xdr:rowOff>
    </xdr:to>
    <xdr:pic>
      <xdr:nvPicPr>
        <xdr:cNvPr id="1041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9050"/>
          <a:ext cx="485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showGridLines="0" tabSelected="1" zoomScale="125" zoomScaleNormal="125" workbookViewId="0">
      <selection activeCell="F16" sqref="F16:G16"/>
    </sheetView>
  </sheetViews>
  <sheetFormatPr baseColWidth="10" defaultColWidth="11.5703125" defaultRowHeight="15" x14ac:dyDescent="0.2"/>
  <cols>
    <col min="1" max="8" width="10.7109375" style="1" customWidth="1"/>
    <col min="9" max="16384" width="11.5703125" style="1"/>
  </cols>
  <sheetData>
    <row r="1" spans="1:10" ht="22.5" customHeight="1" x14ac:dyDescent="0.2">
      <c r="A1" s="44" t="s">
        <v>7</v>
      </c>
      <c r="B1" s="45"/>
      <c r="C1" s="45"/>
      <c r="D1" s="45"/>
      <c r="E1" s="45"/>
      <c r="F1" s="45"/>
      <c r="G1" s="45"/>
      <c r="H1" s="46"/>
    </row>
    <row r="2" spans="1:10" ht="16.5" customHeight="1" x14ac:dyDescent="0.2">
      <c r="A2" s="41" t="s">
        <v>63</v>
      </c>
      <c r="B2" s="42"/>
      <c r="C2" s="42"/>
      <c r="D2" s="42"/>
      <c r="E2" s="42"/>
      <c r="F2" s="42"/>
      <c r="G2" s="42"/>
      <c r="H2" s="43"/>
    </row>
    <row r="3" spans="1:10" ht="9.9499999999999993" customHeight="1" x14ac:dyDescent="0.2">
      <c r="A3" s="47"/>
      <c r="B3" s="48"/>
      <c r="C3" s="48"/>
      <c r="D3" s="52"/>
      <c r="E3" s="52"/>
      <c r="F3" s="48"/>
      <c r="G3" s="48"/>
      <c r="H3" s="51"/>
    </row>
    <row r="4" spans="1:10" ht="16.5" customHeight="1" x14ac:dyDescent="0.2">
      <c r="A4" s="41" t="s">
        <v>46</v>
      </c>
      <c r="B4" s="42"/>
      <c r="C4" s="3"/>
      <c r="D4" s="53"/>
      <c r="E4" s="50"/>
      <c r="F4" s="41" t="s">
        <v>9</v>
      </c>
      <c r="G4" s="42"/>
      <c r="H4" s="2"/>
    </row>
    <row r="5" spans="1:10" ht="9.9499999999999993" customHeight="1" x14ac:dyDescent="0.2">
      <c r="A5" s="47"/>
      <c r="B5" s="48"/>
      <c r="C5" s="48"/>
      <c r="D5" s="49"/>
      <c r="E5" s="50"/>
      <c r="F5" s="48"/>
      <c r="G5" s="48"/>
      <c r="H5" s="51"/>
    </row>
    <row r="6" spans="1:10" ht="33.75" customHeight="1" x14ac:dyDescent="0.2">
      <c r="A6" s="41" t="s">
        <v>10</v>
      </c>
      <c r="B6" s="43"/>
      <c r="C6" s="58"/>
      <c r="D6" s="59"/>
      <c r="E6" s="12"/>
      <c r="F6" s="7" t="s">
        <v>38</v>
      </c>
      <c r="G6" s="62"/>
      <c r="H6" s="62"/>
    </row>
    <row r="7" spans="1:10" ht="14.1" customHeight="1" x14ac:dyDescent="0.2">
      <c r="A7" s="60" t="s">
        <v>70</v>
      </c>
      <c r="B7" s="60"/>
      <c r="C7" s="60"/>
      <c r="D7" s="60"/>
      <c r="E7" s="4"/>
      <c r="F7" s="61" t="s">
        <v>70</v>
      </c>
      <c r="G7" s="61"/>
      <c r="H7" s="61"/>
      <c r="J7" s="13"/>
    </row>
    <row r="8" spans="1:10" ht="16.5" customHeight="1" x14ac:dyDescent="0.2">
      <c r="A8" s="28" t="s">
        <v>8</v>
      </c>
      <c r="B8" s="28"/>
      <c r="C8" s="28"/>
      <c r="D8" s="28"/>
      <c r="E8" s="4"/>
      <c r="F8" s="24" t="s">
        <v>17</v>
      </c>
      <c r="G8" s="26"/>
    </row>
    <row r="9" spans="1:10" ht="14.1" customHeight="1" x14ac:dyDescent="0.2">
      <c r="A9" s="29" t="s">
        <v>60</v>
      </c>
      <c r="B9" s="29"/>
      <c r="C9" s="29"/>
      <c r="D9" s="29"/>
      <c r="E9" s="29"/>
      <c r="F9" s="29"/>
      <c r="G9" s="29"/>
      <c r="H9" s="29"/>
    </row>
    <row r="10" spans="1:10" ht="16.5" customHeight="1" x14ac:dyDescent="0.2">
      <c r="A10" s="28" t="s">
        <v>44</v>
      </c>
      <c r="B10" s="28"/>
      <c r="C10" s="28"/>
      <c r="D10" s="28"/>
      <c r="E10" s="4"/>
      <c r="F10" s="24"/>
      <c r="G10" s="25"/>
      <c r="H10" s="26"/>
    </row>
    <row r="11" spans="1:10" s="17" customFormat="1" ht="24" customHeight="1" x14ac:dyDescent="0.2">
      <c r="A11" s="27" t="s">
        <v>67</v>
      </c>
      <c r="B11" s="27"/>
      <c r="C11" s="27"/>
      <c r="D11" s="27"/>
      <c r="E11" s="27"/>
      <c r="F11" s="27"/>
      <c r="G11" s="27"/>
      <c r="H11" s="27"/>
    </row>
    <row r="12" spans="1:10" ht="20.100000000000001" customHeight="1" x14ac:dyDescent="0.2">
      <c r="A12" s="28" t="s">
        <v>66</v>
      </c>
      <c r="B12" s="28"/>
      <c r="C12" s="28"/>
      <c r="D12" s="28"/>
      <c r="E12" s="4"/>
      <c r="F12" s="24"/>
      <c r="G12" s="25"/>
      <c r="H12" s="26"/>
    </row>
    <row r="13" spans="1:10" ht="24" customHeight="1" x14ac:dyDescent="0.2">
      <c r="A13" s="27" t="s">
        <v>71</v>
      </c>
      <c r="B13" s="27"/>
      <c r="C13" s="27"/>
      <c r="D13" s="27"/>
      <c r="E13" s="27"/>
      <c r="F13" s="27"/>
      <c r="G13" s="27"/>
      <c r="H13" s="27"/>
    </row>
    <row r="14" spans="1:10" ht="20.100000000000001" customHeight="1" x14ac:dyDescent="0.2">
      <c r="A14" s="28" t="s">
        <v>68</v>
      </c>
      <c r="B14" s="28"/>
      <c r="C14" s="28"/>
      <c r="D14" s="28"/>
      <c r="E14" s="4"/>
      <c r="F14" s="55"/>
      <c r="G14" s="56"/>
      <c r="H14" s="57"/>
    </row>
    <row r="15" spans="1:10" ht="14.1" customHeight="1" x14ac:dyDescent="0.2">
      <c r="A15" s="29" t="s">
        <v>69</v>
      </c>
      <c r="B15" s="29"/>
      <c r="C15" s="29"/>
      <c r="D15" s="29"/>
      <c r="E15" s="29"/>
      <c r="F15" s="29"/>
      <c r="G15" s="29"/>
      <c r="H15" s="29"/>
    </row>
    <row r="16" spans="1:10" ht="16.5" customHeight="1" x14ac:dyDescent="0.2">
      <c r="A16" s="28" t="s">
        <v>11</v>
      </c>
      <c r="B16" s="28"/>
      <c r="C16" s="28"/>
      <c r="D16" s="28"/>
      <c r="E16" s="4"/>
      <c r="F16" s="24" t="s">
        <v>34</v>
      </c>
      <c r="G16" s="26"/>
    </row>
    <row r="17" spans="1:9" ht="14.1" customHeight="1" x14ac:dyDescent="0.2">
      <c r="A17" s="29" t="s">
        <v>60</v>
      </c>
      <c r="B17" s="29"/>
      <c r="C17" s="29"/>
      <c r="D17" s="29"/>
      <c r="E17" s="29"/>
      <c r="F17" s="29"/>
      <c r="G17" s="29"/>
      <c r="H17" s="29"/>
    </row>
    <row r="18" spans="1:9" ht="16.5" customHeight="1" x14ac:dyDescent="0.2">
      <c r="A18" s="28" t="s">
        <v>43</v>
      </c>
      <c r="B18" s="28"/>
      <c r="C18" s="28"/>
      <c r="D18" s="28"/>
      <c r="E18" s="4"/>
      <c r="F18" s="38">
        <f>ROUNDDOWN(F10/55,0)</f>
        <v>0</v>
      </c>
      <c r="G18" s="39"/>
      <c r="H18" s="40"/>
    </row>
    <row r="19" spans="1:9" ht="9.9499999999999993" customHeight="1" x14ac:dyDescent="0.2">
      <c r="A19" s="5"/>
      <c r="B19" s="4"/>
      <c r="C19" s="6"/>
      <c r="D19" s="6"/>
      <c r="E19" s="4"/>
      <c r="F19" s="5"/>
      <c r="G19" s="6"/>
      <c r="H19" s="6"/>
    </row>
    <row r="20" spans="1:9" ht="16.5" customHeight="1" x14ac:dyDescent="0.2">
      <c r="A20" s="28" t="s">
        <v>65</v>
      </c>
      <c r="B20" s="28"/>
      <c r="C20" s="28"/>
      <c r="D20" s="28"/>
      <c r="E20" s="4"/>
      <c r="F20" s="38">
        <f>ROUND((F18*H26)*F27,0)</f>
        <v>0</v>
      </c>
      <c r="G20" s="39"/>
      <c r="H20" s="40"/>
    </row>
    <row r="21" spans="1:9" ht="9.9499999999999993" customHeight="1" x14ac:dyDescent="0.2">
      <c r="A21" s="5"/>
      <c r="B21" s="4"/>
      <c r="C21" s="6"/>
      <c r="D21" s="6"/>
      <c r="E21" s="4"/>
      <c r="F21" s="5"/>
      <c r="G21" s="6"/>
      <c r="H21" s="6"/>
    </row>
    <row r="22" spans="1:9" ht="16.5" customHeight="1" x14ac:dyDescent="0.2">
      <c r="A22" s="28" t="s">
        <v>58</v>
      </c>
      <c r="B22" s="28"/>
      <c r="C22" s="28"/>
      <c r="D22" s="28"/>
      <c r="E22" s="4"/>
      <c r="F22" s="35">
        <f>SUM((F18*E26)+B36)</f>
        <v>0</v>
      </c>
      <c r="G22" s="36"/>
      <c r="H22" s="37"/>
    </row>
    <row r="23" spans="1:9" ht="14.1" customHeight="1" x14ac:dyDescent="0.2">
      <c r="A23" s="54" t="s">
        <v>62</v>
      </c>
      <c r="B23" s="54"/>
      <c r="C23" s="54"/>
      <c r="D23" s="54"/>
      <c r="E23" s="54"/>
      <c r="F23" s="54"/>
      <c r="G23" s="54"/>
      <c r="H23" s="54"/>
    </row>
    <row r="24" spans="1:9" ht="16.5" customHeight="1" x14ac:dyDescent="0.2">
      <c r="A24" s="28" t="s">
        <v>45</v>
      </c>
      <c r="B24" s="28"/>
      <c r="C24" s="28"/>
      <c r="D24" s="28"/>
      <c r="E24" s="4"/>
      <c r="F24" s="38" t="str">
        <f>CONCATENATE(A26,"U",F12,".",F18,"PX",F26,"/",F10)</f>
        <v>ES01U.0PXH3/</v>
      </c>
      <c r="G24" s="39"/>
      <c r="H24" s="40"/>
      <c r="I24" s="15"/>
    </row>
    <row r="25" spans="1:9" s="9" customFormat="1" ht="16.5" hidden="1" customHeight="1" x14ac:dyDescent="0.2">
      <c r="A25" s="9" t="s">
        <v>13</v>
      </c>
      <c r="B25" s="15" t="s">
        <v>15</v>
      </c>
      <c r="C25" s="10" t="s">
        <v>47</v>
      </c>
      <c r="D25" s="15" t="s">
        <v>48</v>
      </c>
      <c r="E25" s="15" t="s">
        <v>49</v>
      </c>
      <c r="F25" s="10" t="s">
        <v>50</v>
      </c>
      <c r="G25" s="15" t="s">
        <v>51</v>
      </c>
      <c r="H25" s="15" t="s">
        <v>29</v>
      </c>
      <c r="I25" s="15"/>
    </row>
    <row r="26" spans="1:9" s="9" customFormat="1" ht="16.5" hidden="1" customHeight="1" x14ac:dyDescent="0.2">
      <c r="A26" s="15" t="str">
        <f>VLOOKUP(F8,'STAMMDATEN Leuchte'!$A$2:$F$8,2,FALSE)</f>
        <v>ES01</v>
      </c>
      <c r="B26" s="15" t="str">
        <f>VLOOKUP(F8,'STAMMDATEN Leuchte'!A2:F8,3,FALSE)</f>
        <v>SQRE</v>
      </c>
      <c r="C26" s="15">
        <f>VLOOKUP(F8,'STAMMDATEN Leuchte'!$A$2:$F$8,4,FALSE)</f>
        <v>92</v>
      </c>
      <c r="D26" s="15">
        <f>VLOOKUP(F8,'STAMMDATEN Leuchte'!$A$2:$F$8,5,FALSE)</f>
        <v>44</v>
      </c>
      <c r="E26" s="15">
        <f>VLOOKUP(F8,'STAMMDATEN Leuchte'!$A$2:$F$8,6,FALSE)</f>
        <v>25.3</v>
      </c>
      <c r="F26" s="15" t="str">
        <f>VLOOKUP(F16,'STAMMDATEN Platine'!$A$2:$D$4,2,FALSE)</f>
        <v>H3</v>
      </c>
      <c r="G26" s="15" t="str">
        <f>VLOOKUP(F16,'STAMMDATEN Platine'!$A$2:$D$4,1,FALSE)</f>
        <v>3.000K</v>
      </c>
      <c r="H26" s="15">
        <f>VLOOKUP(F16,'STAMMDATEN Platine'!$A$2:$E$4,5,FALSE)</f>
        <v>140</v>
      </c>
    </row>
    <row r="27" spans="1:9" s="9" customFormat="1" ht="16.5" hidden="1" customHeight="1" x14ac:dyDescent="0.2">
      <c r="A27" s="15" t="s">
        <v>52</v>
      </c>
      <c r="B27" s="31" t="str">
        <f>CONCATENATE(F8,"U",F12,"/",F10," ",B26," ",F18,"WATT")</f>
        <v>Estetiq 01U/ SQRE 0WATT</v>
      </c>
      <c r="C27" s="31"/>
      <c r="D27" s="31"/>
      <c r="E27" s="14" t="s">
        <v>64</v>
      </c>
      <c r="F27" s="14">
        <f>VLOOKUP(F8,'STAMMDATEN Leuchte'!$A$2:$G$8,7,FALSE)</f>
        <v>0.85</v>
      </c>
      <c r="G27" s="14"/>
      <c r="H27" s="14"/>
    </row>
    <row r="28" spans="1:9" s="9" customFormat="1" ht="67.5" hidden="1" customHeight="1" x14ac:dyDescent="0.2">
      <c r="A28" s="15">
        <f>SUM(F18*H26)</f>
        <v>0</v>
      </c>
      <c r="B28" s="30" t="str">
        <f>CONCATENATE(" 
Design-Lichtband für den Innenbereich, Gehäuse aus Aluminiumstrangguss mit 2 rückseitigen Kabeleinführungen, Diffusor aus Acryl Form ",B26," ","opal satiniert , Diffusorstrang profilgeführt 
Maße: (LxBxH) ",F10,"x",D26,"x",C26,"mm, ",A32," (",B32,"), Leuchtenlichtstrom ",F20,"lm, Schutzart: IP 44, Schutzklasse: 1, Temperaturbereich: von -15°C bis 45°C")</f>
        <v xml:space="preserve"> 
Design-Lichtband für den Innenbereich, Gehäuse aus Aluminiumstrangguss mit 2 rückseitigen Kabeleinführungen, Diffusor aus Acryl Form SQRE opal satiniert , Diffusorstrang profilgeführt 
Maße: (LxBxH) x44x92mm,  (), Leuchtenlichtstrom 0lm, Schutzart: IP 44, Schutzklasse: 1, Temperaturbereich: von -15°C bis 45°C</v>
      </c>
      <c r="C28" s="30"/>
      <c r="D28" s="30"/>
      <c r="E28" s="30"/>
      <c r="F28" s="30"/>
      <c r="G28" s="30"/>
      <c r="H28" s="30"/>
      <c r="I28" s="1"/>
    </row>
    <row r="29" spans="1:9" ht="62.25" hidden="1" customHeight="1" x14ac:dyDescent="0.2">
      <c r="A29" s="15" t="s">
        <v>53</v>
      </c>
      <c r="B29" s="30" t="s">
        <v>72</v>
      </c>
      <c r="C29" s="30"/>
      <c r="D29" s="30"/>
      <c r="E29" s="30"/>
      <c r="F29" s="30"/>
      <c r="G29" s="30"/>
      <c r="H29" s="30"/>
      <c r="I29" s="9"/>
    </row>
    <row r="30" spans="1:9" s="9" customFormat="1" ht="37.5" hidden="1" customHeight="1" x14ac:dyDescent="0.2">
      <c r="A30" s="15" t="s">
        <v>54</v>
      </c>
      <c r="B30" s="30" t="str">
        <f>CONCATENATE("Lichtfarbe ",G26,", Systemleistung ",F18," Watt, Leuchtenlichtstrom ",F20,"lm, Energieeffizienz ",H26,"lm/W, EEC: A++, Nennspannung: 110 - 265V / AC/DC, Leistungsangaben zertifiziert ENEC+" )</f>
        <v>Lichtfarbe 3.000K, Systemleistung 0 Watt, Leuchtenlichtstrom 0lm, Energieeffizienz 140lm/W, EEC: A++, Nennspannung: 110 - 265V / AC/DC, Leistungsangaben zertifiziert ENEC+</v>
      </c>
      <c r="C30" s="30"/>
      <c r="D30" s="30"/>
      <c r="E30" s="30"/>
      <c r="F30" s="30"/>
      <c r="G30" s="30"/>
      <c r="H30" s="30"/>
    </row>
    <row r="31" spans="1:9" s="9" customFormat="1" ht="16.5" hidden="1" customHeight="1" x14ac:dyDescent="0.2">
      <c r="A31" s="15" t="s">
        <v>55</v>
      </c>
      <c r="B31" s="31" t="str">
        <f>CONCATENATE("
Hersteller: AKZENTLICHT
Artikelnummer: ",F24)</f>
        <v xml:space="preserve">
Hersteller: AKZENTLICHT
Artikelnummer: ES01U.0PXH3/</v>
      </c>
      <c r="C31" s="31"/>
      <c r="D31" s="31"/>
      <c r="E31" s="31"/>
      <c r="F31" s="31"/>
      <c r="G31" s="31"/>
      <c r="H31" s="31"/>
      <c r="I31" s="1"/>
    </row>
    <row r="32" spans="1:9" s="9" customFormat="1" ht="16.5" hidden="1" customHeight="1" x14ac:dyDescent="0.2">
      <c r="A32" s="15" t="str">
        <f>IF(F12&gt;0,"Anzahl Formstücke "&amp;F12,"")</f>
        <v/>
      </c>
      <c r="B32" s="15" t="str">
        <f>IF(ISBLANK(F14),"",F14)</f>
        <v/>
      </c>
      <c r="C32" s="16"/>
      <c r="D32" s="16"/>
      <c r="E32" s="16"/>
      <c r="F32" s="16"/>
      <c r="G32" s="16"/>
      <c r="H32" s="16"/>
      <c r="I32" s="1"/>
    </row>
    <row r="33" spans="1:9" s="9" customFormat="1" ht="16.5" hidden="1" customHeight="1" x14ac:dyDescent="0.2">
      <c r="A33" s="15"/>
      <c r="B33" s="16"/>
      <c r="C33" s="16"/>
      <c r="D33" s="16"/>
      <c r="E33" s="16"/>
      <c r="F33" s="16"/>
      <c r="G33" s="16"/>
      <c r="H33" s="16"/>
      <c r="I33" s="1"/>
    </row>
    <row r="34" spans="1:9" s="9" customFormat="1" ht="16.5" hidden="1" customHeight="1" x14ac:dyDescent="0.2">
      <c r="A34" s="15"/>
      <c r="B34" s="16"/>
      <c r="C34" s="16"/>
      <c r="D34" s="16"/>
      <c r="E34" s="16"/>
      <c r="F34" s="16"/>
      <c r="G34" s="16"/>
      <c r="H34" s="16"/>
      <c r="I34" s="1"/>
    </row>
    <row r="35" spans="1:9" ht="14.1" customHeight="1" x14ac:dyDescent="0.2">
      <c r="A35" s="54" t="s">
        <v>59</v>
      </c>
      <c r="B35" s="54"/>
      <c r="C35" s="54"/>
      <c r="D35" s="54"/>
      <c r="E35" s="54"/>
      <c r="F35" s="54"/>
      <c r="G35" s="54"/>
      <c r="H35" s="54"/>
    </row>
    <row r="36" spans="1:9" ht="16.5" hidden="1" customHeight="1" x14ac:dyDescent="0.2">
      <c r="A36" s="15">
        <v>52</v>
      </c>
      <c r="B36" s="15">
        <f>A36*F12</f>
        <v>0</v>
      </c>
      <c r="C36" s="15"/>
      <c r="D36" s="15"/>
      <c r="E36" s="15"/>
      <c r="F36" s="15"/>
      <c r="G36" s="15"/>
    </row>
    <row r="37" spans="1:9" ht="8.25" hidden="1" customHeight="1" x14ac:dyDescent="0.2">
      <c r="A37" s="15"/>
      <c r="B37" s="15"/>
      <c r="C37" s="15"/>
      <c r="D37" s="15"/>
      <c r="E37" s="15"/>
      <c r="F37" s="15"/>
      <c r="G37" s="15"/>
      <c r="H37" s="15"/>
    </row>
    <row r="38" spans="1:9" ht="16.5" customHeight="1" x14ac:dyDescent="0.2">
      <c r="A38" s="28" t="s">
        <v>56</v>
      </c>
      <c r="B38" s="28"/>
      <c r="C38" s="28"/>
      <c r="D38" s="28"/>
      <c r="E38" s="4"/>
      <c r="F38" s="5"/>
      <c r="G38" s="6"/>
      <c r="H38" s="6"/>
    </row>
    <row r="39" spans="1:9" ht="9.9499999999999993" customHeight="1" x14ac:dyDescent="0.2">
      <c r="A39" s="5"/>
      <c r="B39" s="5"/>
      <c r="C39" s="5"/>
      <c r="D39" s="5"/>
      <c r="E39" s="4"/>
      <c r="F39" s="5"/>
      <c r="G39" s="6"/>
      <c r="H39" s="6"/>
      <c r="I39" s="11"/>
    </row>
    <row r="40" spans="1:9" s="11" customFormat="1" ht="252" customHeight="1" x14ac:dyDescent="0.2">
      <c r="A40" s="32" t="str">
        <f>CONCATENATE(B27,B28,B29,B30,B31)</f>
        <v>Estetiq 01U/ SQRE 0WATT 
Design-Lichtband für den Innenbereich, Gehäuse aus Aluminiumstrangguss mit 2 rückseitigen Kabeleinführungen, Diffusor aus Acryl Form SQRE opal satiniert , Diffusorstrang profilgeführt 
Maße: (LxBxH) x44x92mm,  (), Leuchtenlichtstrom 0lm, Schutzart: IP 44, Schutzklasse: 1, Temperaturbereich: von -15°C bis 45°C
Integrierte LED-Einheit SFERIQ ETA LED mit Konstantstrom-Betriebsgeräten zur parallelen und seriellen Bestromung der LED-Flächenplatine mit Hochleistungsdioden Typ H, zertifiziert ENEC24&amp; IES LM-80-2008, Energieeffizienzklasse A++, Lebensdauer 50.000h, 83% Restlichtstrom bei 25°C Umgebungstemperatur (L83,B10), Gebrauchsmuster geschützt Deutsches Patent- und Markenamt Nr. 20 2010 011 945.6 &amp; 20 2009 007 506.0, 5 Jahre SFERIQ-Systemgarantie. (Registrierung unter www.akzentlicht.de/garantie) 
Lichtfarbe 3.000K, Systemleistung 0 Watt, Leuchtenlichtstrom 0lm, Energieeffizienz 140lm/W, EEC: A++, Nennspannung: 110 - 265V / AC/DC, Leistungsangaben zertifiziert ENEC+
Hersteller: AKZENTLICHT
Artikelnummer: ES01U.0PXH3/</v>
      </c>
      <c r="B40" s="33"/>
      <c r="C40" s="33"/>
      <c r="D40" s="33"/>
      <c r="E40" s="33"/>
      <c r="F40" s="33"/>
      <c r="G40" s="33"/>
      <c r="H40" s="34"/>
      <c r="I40" s="1"/>
    </row>
    <row r="41" spans="1:9" ht="21" customHeight="1" x14ac:dyDescent="0.2">
      <c r="A41" s="21" t="s">
        <v>61</v>
      </c>
      <c r="B41" s="22"/>
      <c r="C41" s="22"/>
      <c r="D41" s="22"/>
      <c r="E41" s="22"/>
      <c r="F41" s="22"/>
      <c r="G41" s="22"/>
      <c r="H41" s="23"/>
    </row>
    <row r="42" spans="1:9" x14ac:dyDescent="0.2">
      <c r="A42" s="18" t="s">
        <v>57</v>
      </c>
      <c r="B42" s="19"/>
      <c r="C42" s="19"/>
      <c r="D42" s="19"/>
      <c r="E42" s="19"/>
      <c r="F42" s="19"/>
      <c r="G42" s="19"/>
      <c r="H42" s="20"/>
    </row>
  </sheetData>
  <sheetProtection algorithmName="SHA-512" hashValue="IrqzEgXWm70dvlUGO/hBnePWkawDWouoeU0vjuyRNYuUxQJYRWjUoM/GZ4+w1OliLW9kzAnmtmlbAPiJzkuu2A==" saltValue="i5jGBV4MOIO0/HIjcHZeyQ==" spinCount="100000" sheet="1" selectLockedCells="1"/>
  <mergeCells count="46">
    <mergeCell ref="A15:H15"/>
    <mergeCell ref="A7:D7"/>
    <mergeCell ref="F7:H7"/>
    <mergeCell ref="F16:G16"/>
    <mergeCell ref="A35:H35"/>
    <mergeCell ref="A23:H23"/>
    <mergeCell ref="B28:H28"/>
    <mergeCell ref="B29:H29"/>
    <mergeCell ref="A18:D18"/>
    <mergeCell ref="F18:H18"/>
    <mergeCell ref="B27:D27"/>
    <mergeCell ref="A20:D20"/>
    <mergeCell ref="F20:H20"/>
    <mergeCell ref="A12:D12"/>
    <mergeCell ref="F12:H12"/>
    <mergeCell ref="A13:H13"/>
    <mergeCell ref="A14:D14"/>
    <mergeCell ref="F14:H14"/>
    <mergeCell ref="C6:D6"/>
    <mergeCell ref="A8:D8"/>
    <mergeCell ref="A10:D10"/>
    <mergeCell ref="G6:H6"/>
    <mergeCell ref="A6:B6"/>
    <mergeCell ref="F8:G8"/>
    <mergeCell ref="A9:H9"/>
    <mergeCell ref="A4:B4"/>
    <mergeCell ref="A2:H2"/>
    <mergeCell ref="A1:H1"/>
    <mergeCell ref="A5:H5"/>
    <mergeCell ref="A3:H3"/>
    <mergeCell ref="D4:E4"/>
    <mergeCell ref="F4:G4"/>
    <mergeCell ref="A42:H42"/>
    <mergeCell ref="A41:H41"/>
    <mergeCell ref="F10:H10"/>
    <mergeCell ref="A11:H11"/>
    <mergeCell ref="A16:D16"/>
    <mergeCell ref="A17:H17"/>
    <mergeCell ref="B30:H30"/>
    <mergeCell ref="B31:H31"/>
    <mergeCell ref="A38:D38"/>
    <mergeCell ref="A40:H40"/>
    <mergeCell ref="A22:D22"/>
    <mergeCell ref="F22:H22"/>
    <mergeCell ref="A24:D24"/>
    <mergeCell ref="F24:H24"/>
  </mergeCells>
  <dataValidations count="4">
    <dataValidation type="whole" allowBlank="1" showInputMessage="1" showErrorMessage="1" error="Bitte Mindestlänge von 450mm beachten" sqref="F10:H10">
      <formula1>450</formula1>
      <formula2>999999</formula2>
    </dataValidation>
    <dataValidation type="whole" allowBlank="1" showInputMessage="1" showErrorMessage="1" error="Bitte nur ganze Zahlen eingeben" sqref="F12:H12">
      <formula1>1</formula1>
      <formula2>99</formula2>
    </dataValidation>
    <dataValidation type="textLength" errorStyle="warning" allowBlank="1" showInputMessage="1" showErrorMessage="1" error="Bitte max. 75 Zeichen eingeben" sqref="F14:H14">
      <formula1>1</formula1>
      <formula2>75</formula2>
    </dataValidation>
    <dataValidation type="textLength" allowBlank="1" showInputMessage="1" showErrorMessage="1" error="Bitte max. 60 Zeichen eingeben" sqref="C6:D6 G6:H6">
      <formula1>1</formula1>
      <formula2>60</formula2>
    </dataValidation>
  </dataValidations>
  <pageMargins left="0.875" right="0.78740157480314965" top="1.0629921259842521" bottom="1.0629921259842521" header="0.78740157480314965" footer="0.78740157480314965"/>
  <pageSetup paperSize="9" scale="94" fitToWidth="0" fitToHeight="0" orientation="portrait" useFirstPageNumber="1" horizontalDpi="4294967295" verticalDpi="300" r:id="rId1"/>
  <headerFooter alignWithMargins="0">
    <oddFooter>&amp;L&amp;"Open Sans,Standard"&amp;6&amp;Z&amp;F&amp;R&amp;"Open Sans,Standard"&amp;6&amp;D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'STAMMDATEN Platine'!$D$2:$D$4</xm:f>
          </x14:formula1>
          <xm:sqref>F16:G16</xm:sqref>
        </x14:dataValidation>
        <x14:dataValidation type="list" allowBlank="1" showInputMessage="1" showErrorMessage="1">
          <x14:formula1>
            <xm:f>'STAMMDATEN Leuchte'!$A$2:$A$8</xm:f>
          </x14:formula1>
          <xm:sqref>F8:G8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G9" sqref="G9"/>
    </sheetView>
  </sheetViews>
  <sheetFormatPr baseColWidth="10" defaultColWidth="11.5703125" defaultRowHeight="12.75" x14ac:dyDescent="0.2"/>
  <cols>
    <col min="1" max="1" width="11.5703125" style="8"/>
  </cols>
  <sheetData>
    <row r="1" spans="1:7" x14ac:dyDescent="0.2">
      <c r="A1" s="8" t="s">
        <v>12</v>
      </c>
      <c r="B1" t="s">
        <v>13</v>
      </c>
      <c r="C1" t="s">
        <v>15</v>
      </c>
      <c r="D1" t="s">
        <v>14</v>
      </c>
      <c r="E1" t="s">
        <v>16</v>
      </c>
      <c r="F1" t="s">
        <v>37</v>
      </c>
      <c r="G1" t="s">
        <v>64</v>
      </c>
    </row>
    <row r="2" spans="1:7" x14ac:dyDescent="0.2">
      <c r="A2" s="8" t="s">
        <v>17</v>
      </c>
      <c r="B2" t="s">
        <v>0</v>
      </c>
      <c r="C2" t="s">
        <v>24</v>
      </c>
      <c r="D2">
        <v>92</v>
      </c>
      <c r="E2">
        <v>44</v>
      </c>
      <c r="F2">
        <v>25.3</v>
      </c>
      <c r="G2">
        <v>0.85</v>
      </c>
    </row>
    <row r="3" spans="1:7" x14ac:dyDescent="0.2">
      <c r="A3" s="8" t="s">
        <v>18</v>
      </c>
      <c r="B3" t="s">
        <v>1</v>
      </c>
      <c r="C3" t="s">
        <v>25</v>
      </c>
      <c r="D3">
        <v>92</v>
      </c>
      <c r="E3">
        <v>44</v>
      </c>
      <c r="F3">
        <v>27.8</v>
      </c>
      <c r="G3">
        <v>0.85</v>
      </c>
    </row>
    <row r="4" spans="1:7" x14ac:dyDescent="0.2">
      <c r="A4" s="8" t="s">
        <v>19</v>
      </c>
      <c r="B4" t="s">
        <v>2</v>
      </c>
      <c r="C4" t="s">
        <v>26</v>
      </c>
      <c r="D4">
        <v>92</v>
      </c>
      <c r="E4">
        <v>84</v>
      </c>
      <c r="F4">
        <v>33.4</v>
      </c>
      <c r="G4">
        <v>0.85</v>
      </c>
    </row>
    <row r="5" spans="1:7" x14ac:dyDescent="0.2">
      <c r="A5" s="8" t="s">
        <v>20</v>
      </c>
      <c r="B5" t="s">
        <v>3</v>
      </c>
      <c r="C5" t="s">
        <v>27</v>
      </c>
      <c r="D5">
        <v>128</v>
      </c>
      <c r="E5">
        <v>84</v>
      </c>
      <c r="F5">
        <v>33.4</v>
      </c>
      <c r="G5">
        <v>0.85</v>
      </c>
    </row>
    <row r="6" spans="1:7" x14ac:dyDescent="0.2">
      <c r="A6" s="8" t="s">
        <v>21</v>
      </c>
      <c r="B6" t="s">
        <v>4</v>
      </c>
      <c r="C6" t="s">
        <v>24</v>
      </c>
      <c r="D6">
        <v>90</v>
      </c>
      <c r="E6">
        <v>40</v>
      </c>
      <c r="F6">
        <v>26.7</v>
      </c>
      <c r="G6">
        <v>0.85</v>
      </c>
    </row>
    <row r="7" spans="1:7" x14ac:dyDescent="0.2">
      <c r="A7" s="8" t="s">
        <v>22</v>
      </c>
      <c r="B7" t="s">
        <v>5</v>
      </c>
      <c r="C7" t="s">
        <v>25</v>
      </c>
      <c r="D7">
        <v>90</v>
      </c>
      <c r="E7">
        <v>40</v>
      </c>
      <c r="F7">
        <v>27.5</v>
      </c>
      <c r="G7">
        <v>0.85</v>
      </c>
    </row>
    <row r="8" spans="1:7" x14ac:dyDescent="0.2">
      <c r="A8" s="8" t="s">
        <v>23</v>
      </c>
      <c r="B8" t="s">
        <v>6</v>
      </c>
      <c r="C8" t="s">
        <v>28</v>
      </c>
      <c r="D8">
        <v>50</v>
      </c>
      <c r="E8">
        <v>40</v>
      </c>
      <c r="F8">
        <v>26.7</v>
      </c>
      <c r="G8">
        <v>0.74</v>
      </c>
    </row>
  </sheetData>
  <sheetProtection algorithmName="SHA-512" hashValue="dgIVFqqo+fG0D+7naCgm1ehcM5oTyAc/5Ua+CtJyIkThFFw3CaP45HMjUiFet39Fg21HQ74HD3rJ8EE/i2NngQ==" saltValue="fTq5DMN52iC8bWtXpHDaHA==" spinCount="100000" sheet="1"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/>
  </sheetViews>
  <sheetFormatPr baseColWidth="10" defaultColWidth="11.5703125" defaultRowHeight="12.75" x14ac:dyDescent="0.2"/>
  <sheetData>
    <row r="1" spans="1:5" x14ac:dyDescent="0.2">
      <c r="A1" t="s">
        <v>33</v>
      </c>
      <c r="B1" t="s">
        <v>12</v>
      </c>
      <c r="C1" t="s">
        <v>39</v>
      </c>
      <c r="D1" t="s">
        <v>33</v>
      </c>
      <c r="E1" t="s">
        <v>29</v>
      </c>
    </row>
    <row r="2" spans="1:5" x14ac:dyDescent="0.2">
      <c r="A2" t="s">
        <v>34</v>
      </c>
      <c r="B2" t="s">
        <v>30</v>
      </c>
      <c r="C2" t="s">
        <v>40</v>
      </c>
      <c r="D2" t="s">
        <v>34</v>
      </c>
      <c r="E2">
        <v>140</v>
      </c>
    </row>
    <row r="3" spans="1:5" x14ac:dyDescent="0.2">
      <c r="A3" t="s">
        <v>35</v>
      </c>
      <c r="B3" t="s">
        <v>31</v>
      </c>
      <c r="C3" t="s">
        <v>41</v>
      </c>
      <c r="D3" t="s">
        <v>35</v>
      </c>
      <c r="E3">
        <v>150</v>
      </c>
    </row>
    <row r="4" spans="1:5" x14ac:dyDescent="0.2">
      <c r="A4" t="s">
        <v>36</v>
      </c>
      <c r="B4" t="s">
        <v>32</v>
      </c>
      <c r="C4" t="s">
        <v>42</v>
      </c>
      <c r="D4" t="s">
        <v>36</v>
      </c>
      <c r="E4">
        <v>150</v>
      </c>
    </row>
  </sheetData>
  <sheetProtection algorithmName="SHA-512" hashValue="Pl1naJDEgAB+jnf2YM6miYYnCu6pStEKslvqOSkiELHfHMRUS8h10O4wt1/FnD76g26JGlflbD//qOuW3V5lVQ==" saltValue="tNqYI5rKdHrmSVfUXMETnw==" spinCount="100000" sheet="1"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KALKULATOR</vt:lpstr>
      <vt:lpstr>STAMMDATEN Leuchte</vt:lpstr>
      <vt:lpstr>STAMMDATEN Platine</vt:lpstr>
      <vt:lpstr>KALKULATOR!Druckbereich</vt:lpstr>
      <vt:lpstr>verketten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Hinney</dc:creator>
  <cp:lastModifiedBy>Karsten Hinney</cp:lastModifiedBy>
  <cp:lastPrinted>2019-06-06T10:45:13Z</cp:lastPrinted>
  <dcterms:created xsi:type="dcterms:W3CDTF">2019-05-14T12:29:00Z</dcterms:created>
  <dcterms:modified xsi:type="dcterms:W3CDTF">2019-06-06T11:39:40Z</dcterms:modified>
</cp:coreProperties>
</file>